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VA on services only - Italian " sheetId="1" r:id="rId4"/>
    <sheet name="IVA on Purchase Price - Italian" sheetId="2" r:id="rId5"/>
  </sheets>
</workbook>
</file>

<file path=xl/sharedStrings.xml><?xml version="1.0" encoding="utf-8"?>
<sst xmlns="http://schemas.openxmlformats.org/spreadsheetml/2006/main" uniqueCount="25">
  <si>
    <t>Italian House purchase Estimator</t>
  </si>
  <si>
    <t>Medium case</t>
  </si>
  <si>
    <t>Best case</t>
  </si>
  <si>
    <t>Best Case -No Agent</t>
  </si>
  <si>
    <t>Worst case scenario (Luxury house)</t>
  </si>
  <si>
    <t>Form</t>
  </si>
  <si>
    <t>House purchase price</t>
  </si>
  <si>
    <t>Purchase price</t>
  </si>
  <si>
    <t>Bolo tax on invoices (estimate 5 invoices from various providers)</t>
  </si>
  <si>
    <t>USD Conversion rate</t>
  </si>
  <si>
    <t>Agent Commission 3%</t>
  </si>
  <si>
    <t>Notary fees (estimated at 2% could be substantially higher or lower)</t>
  </si>
  <si>
    <t>Legal Fees (Optional and estimated at 2%)</t>
  </si>
  <si>
    <t>Geometra or civil engineer’s fees (optional and estimated at 1%)</t>
  </si>
  <si>
    <t>Utility fees (estimated at 500)</t>
  </si>
  <si>
    <t>Services Subtotal</t>
  </si>
  <si>
    <t>IVA 22%</t>
  </si>
  <si>
    <t>Stamp duty, first home on italy and a normal house 2% (not luxury or agricultural)</t>
  </si>
  <si>
    <t>Land Registry tax`</t>
  </si>
  <si>
    <t>Cadastral tax</t>
  </si>
  <si>
    <t>Local taxes (estimated at 0.5%</t>
  </si>
  <si>
    <t>Total</t>
  </si>
  <si>
    <t>Total premium %</t>
  </si>
  <si>
    <t>Total in USD</t>
  </si>
  <si>
    <t>Subtotal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</si>
</sst>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_-[$€-2]* #,##0.00_-;_-[$€-2]* \(#,##0.00\)_-;_-[$€-2]* &quot;-&quot;??;_-@_-"/>
    <numFmt numFmtId="60" formatCode="_-&quot;$&quot;* #,##0.00_-;_-&quot;$&quot;* \(#,##0.00\)_-;_-&quot;$&quot;* &quot;-&quot;??;_-@_-"/>
    <numFmt numFmtId="61" formatCode="#,##0.0%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59" fontId="0" borderId="3" applyNumberFormat="1" applyFont="1" applyFill="0" applyBorder="1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59" fontId="0" borderId="6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60" fontId="0" borderId="7" applyNumberFormat="1" applyFont="1" applyFill="0" applyBorder="1" applyAlignment="1" applyProtection="0">
      <alignment vertical="top" wrapText="1"/>
    </xf>
    <xf numFmtId="61" fontId="0" borderId="6" applyNumberFormat="1" applyFont="1" applyFill="0" applyBorder="1" applyAlignment="1" applyProtection="0">
      <alignment vertical="top" wrapText="1"/>
    </xf>
    <xf numFmtId="61" fontId="0" borderId="7" applyNumberFormat="1" applyFont="1" applyFill="0" applyBorder="1" applyAlignment="1" applyProtection="0">
      <alignment vertical="top" wrapText="1"/>
    </xf>
    <xf numFmtId="60" fontId="0" borderId="6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H20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29.1719" style="1" customWidth="1"/>
    <col min="2" max="5" width="16.3516" style="1" customWidth="1"/>
    <col min="6" max="6" width="7.77344" style="1" customWidth="1"/>
    <col min="7" max="7" width="19.4141" style="1" customWidth="1"/>
    <col min="8" max="8" width="13.8672" style="1" customWidth="1"/>
    <col min="9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44.25" customHeight="1">
      <c r="A2" s="3"/>
      <c r="B2" t="s" s="4">
        <v>1</v>
      </c>
      <c r="C2" t="s" s="4">
        <v>2</v>
      </c>
      <c r="D2" t="s" s="4">
        <v>3</v>
      </c>
      <c r="E2" t="s" s="4">
        <v>4</v>
      </c>
      <c r="F2" s="3"/>
      <c r="G2" t="s" s="4">
        <v>5</v>
      </c>
      <c r="H2" s="3"/>
    </row>
    <row r="3" ht="20.25" customHeight="1">
      <c r="A3" t="s" s="5">
        <v>6</v>
      </c>
      <c r="B3" s="6">
        <f>H3</f>
        <v>500000</v>
      </c>
      <c r="C3" s="7">
        <f>H3</f>
        <v>500000</v>
      </c>
      <c r="D3" s="7">
        <f>H3</f>
        <v>500000</v>
      </c>
      <c r="E3" s="7">
        <f>H3</f>
        <v>500000</v>
      </c>
      <c r="F3" s="8"/>
      <c r="G3" t="s" s="9">
        <v>7</v>
      </c>
      <c r="H3" s="7">
        <v>500000</v>
      </c>
    </row>
    <row r="4" ht="32.05" customHeight="1">
      <c r="A4" t="s" s="10">
        <v>8</v>
      </c>
      <c r="B4" s="11">
        <f t="shared" si="4" ref="B4:D4">5*16</f>
        <v>80</v>
      </c>
      <c r="C4" s="12">
        <f>2*16</f>
        <v>32</v>
      </c>
      <c r="D4" s="12">
        <f t="shared" si="4"/>
        <v>80</v>
      </c>
      <c r="E4" s="12">
        <f>8*16</f>
        <v>128</v>
      </c>
      <c r="F4" s="13"/>
      <c r="G4" t="s" s="14">
        <v>9</v>
      </c>
      <c r="H4" s="15">
        <v>1.14</v>
      </c>
    </row>
    <row r="5" ht="20.05" customHeight="1">
      <c r="A5" t="s" s="10">
        <v>10</v>
      </c>
      <c r="B5" s="11">
        <f>B3*3%</f>
        <v>15000</v>
      </c>
      <c r="C5" s="12">
        <f>C3*3%</f>
        <v>15000</v>
      </c>
      <c r="D5" s="12">
        <v>0</v>
      </c>
      <c r="E5" s="12">
        <f>E3*3%</f>
        <v>15000</v>
      </c>
      <c r="F5" s="13"/>
      <c r="G5" s="13"/>
      <c r="H5" s="13"/>
    </row>
    <row r="6" ht="44.05" customHeight="1">
      <c r="A6" t="s" s="10">
        <v>11</v>
      </c>
      <c r="B6" s="11">
        <f>B3*2%</f>
        <v>10000</v>
      </c>
      <c r="C6" s="12">
        <f>C3*1%</f>
        <v>5000</v>
      </c>
      <c r="D6" s="12">
        <f>D3*0.5%</f>
        <v>2500</v>
      </c>
      <c r="E6" s="12">
        <f>E3*4%</f>
        <v>20000</v>
      </c>
      <c r="F6" s="13"/>
      <c r="G6" s="13"/>
      <c r="H6" s="13"/>
    </row>
    <row r="7" ht="32.05" customHeight="1">
      <c r="A7" t="s" s="10">
        <v>12</v>
      </c>
      <c r="B7" s="11">
        <f>B3*2%</f>
        <v>10000</v>
      </c>
      <c r="C7" s="12">
        <f>C3*0.25%</f>
        <v>1250</v>
      </c>
      <c r="D7" s="12">
        <f>D3*0.25%</f>
        <v>1250</v>
      </c>
      <c r="E7" s="12">
        <f>E3*4%</f>
        <v>20000</v>
      </c>
      <c r="F7" s="13"/>
      <c r="G7" s="13"/>
      <c r="H7" s="13"/>
    </row>
    <row r="8" ht="32.05" customHeight="1">
      <c r="A8" t="s" s="10">
        <v>13</v>
      </c>
      <c r="B8" s="11">
        <f>B3*1%</f>
        <v>5000</v>
      </c>
      <c r="C8" s="12">
        <f>C3*0%</f>
        <v>0</v>
      </c>
      <c r="D8" s="12">
        <f>D3*0%</f>
        <v>0</v>
      </c>
      <c r="E8" s="12">
        <f>E3*1%</f>
        <v>5000</v>
      </c>
      <c r="F8" s="13"/>
      <c r="G8" s="13"/>
      <c r="H8" s="16"/>
    </row>
    <row r="9" ht="20.05" customHeight="1">
      <c r="A9" t="s" s="10">
        <v>14</v>
      </c>
      <c r="B9" s="11">
        <v>500</v>
      </c>
      <c r="C9" s="12">
        <v>100</v>
      </c>
      <c r="D9" s="12">
        <v>100</v>
      </c>
      <c r="E9" s="12">
        <v>1000</v>
      </c>
      <c r="F9" s="13"/>
      <c r="G9" s="13"/>
      <c r="H9" s="13"/>
    </row>
    <row r="10" ht="20.05" customHeight="1">
      <c r="A10" t="s" s="10">
        <v>15</v>
      </c>
      <c r="B10" s="11">
        <f>SUM(B4:B9)</f>
        <v>40580</v>
      </c>
      <c r="C10" s="12">
        <f>SUM(C4:C9)</f>
        <v>21382</v>
      </c>
      <c r="D10" s="12">
        <f>SUM(D4:D9)</f>
        <v>3930</v>
      </c>
      <c r="E10" s="12">
        <f>SUM(E4:E9)</f>
        <v>61128</v>
      </c>
      <c r="F10" s="13"/>
      <c r="G10" s="13"/>
      <c r="H10" s="13"/>
    </row>
    <row r="11" ht="20.05" customHeight="1">
      <c r="A11" t="s" s="10">
        <v>16</v>
      </c>
      <c r="B11" s="11">
        <f>B10*0.22</f>
        <v>8927.6</v>
      </c>
      <c r="C11" s="12">
        <f>C10*0.22</f>
        <v>4704.04</v>
      </c>
      <c r="D11" s="12">
        <f>D10*0.22</f>
        <v>864.6</v>
      </c>
      <c r="E11" s="12">
        <f>E10*0.22</f>
        <v>13448.16</v>
      </c>
      <c r="F11" s="13"/>
      <c r="G11" s="15">
        <v>27</v>
      </c>
      <c r="H11" s="13"/>
    </row>
    <row r="12" ht="44.05" customHeight="1">
      <c r="A12" t="s" s="10">
        <v>17</v>
      </c>
      <c r="B12" s="11">
        <f>B3*2%</f>
        <v>10000</v>
      </c>
      <c r="C12" s="12">
        <f>C3*2%</f>
        <v>10000</v>
      </c>
      <c r="D12" s="12">
        <f>D3*2%</f>
        <v>10000</v>
      </c>
      <c r="E12" s="12">
        <f>E3*9%</f>
        <v>45000</v>
      </c>
      <c r="F12" s="13"/>
      <c r="G12" s="15">
        <v>24</v>
      </c>
      <c r="H12" s="13"/>
    </row>
    <row r="13" ht="20.05" customHeight="1">
      <c r="A13" t="s" s="10">
        <v>18</v>
      </c>
      <c r="B13" s="11">
        <v>50</v>
      </c>
      <c r="C13" s="12">
        <v>50</v>
      </c>
      <c r="D13" s="12">
        <v>50</v>
      </c>
      <c r="E13" s="12">
        <v>50</v>
      </c>
      <c r="F13" s="13"/>
      <c r="G13" s="15">
        <v>19</v>
      </c>
      <c r="H13" s="13"/>
    </row>
    <row r="14" ht="20.05" customHeight="1">
      <c r="A14" t="s" s="10">
        <v>19</v>
      </c>
      <c r="B14" s="11">
        <v>50</v>
      </c>
      <c r="C14" s="12">
        <v>50</v>
      </c>
      <c r="D14" s="12">
        <v>50</v>
      </c>
      <c r="E14" s="12">
        <v>50</v>
      </c>
      <c r="F14" s="13"/>
      <c r="G14" s="15">
        <f>SUM(G11:G13)</f>
        <v>70</v>
      </c>
      <c r="H14" s="13"/>
    </row>
    <row r="15" ht="20.05" customHeight="1">
      <c r="A15" t="s" s="10">
        <v>20</v>
      </c>
      <c r="B15" s="11">
        <f>B3*0.5%</f>
        <v>2500</v>
      </c>
      <c r="C15" s="12">
        <f>C3*0.5%</f>
        <v>2500</v>
      </c>
      <c r="D15" s="12">
        <f>D3*0.5%</f>
        <v>2500</v>
      </c>
      <c r="E15" s="12">
        <f>E3*0.5%</f>
        <v>2500</v>
      </c>
      <c r="F15" s="13"/>
      <c r="G15" s="15">
        <f>G14*3.18</f>
        <v>222.6</v>
      </c>
      <c r="H15" s="13"/>
    </row>
    <row r="16" ht="20.05" customHeight="1">
      <c r="A16" t="s" s="10">
        <v>21</v>
      </c>
      <c r="B16" s="11">
        <f>SUM(B10:B15)+B3</f>
        <v>562107.6</v>
      </c>
      <c r="C16" s="12">
        <f>SUM(C10:C15)+C3</f>
        <v>538686.04</v>
      </c>
      <c r="D16" s="12">
        <f>SUM(D10:D15)+D3</f>
        <v>517394.6</v>
      </c>
      <c r="E16" s="12">
        <f>SUM(E10:E15)+E3</f>
        <v>622176.16</v>
      </c>
      <c r="F16" s="13"/>
      <c r="G16" s="13"/>
      <c r="H16" s="13"/>
    </row>
    <row r="17" ht="20.05" customHeight="1">
      <c r="A17" t="s" s="10">
        <v>22</v>
      </c>
      <c r="B17" s="17">
        <f>(B16-B3)/B3</f>
        <v>0.1242152</v>
      </c>
      <c r="C17" s="18">
        <f>(C16-C3)/C3</f>
        <v>0.07737208</v>
      </c>
      <c r="D17" s="18">
        <f>(D16-D3)/D3</f>
        <v>0.0347892</v>
      </c>
      <c r="E17" s="18">
        <f>(E16-E3)/E3</f>
        <v>0.24435232</v>
      </c>
      <c r="F17" s="13"/>
      <c r="G17" s="13"/>
      <c r="H17" s="13"/>
    </row>
    <row r="18" ht="20.05" customHeight="1">
      <c r="A18" t="s" s="10">
        <v>23</v>
      </c>
      <c r="B18" s="19">
        <f>B16*H4</f>
        <v>640802.664</v>
      </c>
      <c r="C18" s="16">
        <f>C16*H4</f>
        <v>614102.0856</v>
      </c>
      <c r="D18" s="16">
        <f>D16*H4</f>
        <v>589829.844</v>
      </c>
      <c r="E18" s="16">
        <f>E16*H4</f>
        <v>709280.8223999999</v>
      </c>
      <c r="F18" s="13"/>
      <c r="G18" s="13"/>
      <c r="H18" s="13"/>
    </row>
    <row r="19" ht="20.05" customHeight="1">
      <c r="A19" s="20"/>
      <c r="B19" s="21"/>
      <c r="C19" s="13"/>
      <c r="D19" s="13"/>
      <c r="E19" s="13"/>
      <c r="F19" s="13"/>
      <c r="G19" s="13"/>
      <c r="H19" s="13"/>
    </row>
    <row r="20" ht="20.05" customHeight="1">
      <c r="A20" s="20"/>
      <c r="B20" s="21"/>
      <c r="C20" s="13"/>
      <c r="D20" s="13"/>
      <c r="E20" s="13"/>
      <c r="F20" s="13"/>
      <c r="G20" s="13"/>
      <c r="H20" s="13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H20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29.1719" style="22" customWidth="1"/>
    <col min="2" max="5" width="16.3516" style="22" customWidth="1"/>
    <col min="6" max="6" width="7.77344" style="22" customWidth="1"/>
    <col min="7" max="7" width="19.4141" style="22" customWidth="1"/>
    <col min="8" max="8" width="13.8672" style="22" customWidth="1"/>
    <col min="9" max="16384" width="16.3516" style="22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44.25" customHeight="1">
      <c r="A2" s="3"/>
      <c r="B2" t="s" s="4">
        <v>1</v>
      </c>
      <c r="C2" t="s" s="4">
        <v>2</v>
      </c>
      <c r="D2" t="s" s="4">
        <v>3</v>
      </c>
      <c r="E2" t="s" s="4">
        <v>4</v>
      </c>
      <c r="F2" s="3"/>
      <c r="G2" t="s" s="4">
        <v>5</v>
      </c>
      <c r="H2" s="3"/>
    </row>
    <row r="3" ht="20.25" customHeight="1">
      <c r="A3" t="s" s="5">
        <v>6</v>
      </c>
      <c r="B3" s="6">
        <f>H3</f>
        <v>500000</v>
      </c>
      <c r="C3" s="7">
        <f>H3</f>
        <v>500000</v>
      </c>
      <c r="D3" s="7">
        <f>H3</f>
        <v>500000</v>
      </c>
      <c r="E3" s="7">
        <f>H3</f>
        <v>500000</v>
      </c>
      <c r="F3" s="8"/>
      <c r="G3" t="s" s="9">
        <v>7</v>
      </c>
      <c r="H3" s="7">
        <v>500000</v>
      </c>
    </row>
    <row r="4" ht="32.05" customHeight="1">
      <c r="A4" t="s" s="10">
        <v>8</v>
      </c>
      <c r="B4" s="11">
        <f t="shared" si="4" ref="B4:D4">5*16</f>
        <v>80</v>
      </c>
      <c r="C4" s="12">
        <f>2*16</f>
        <v>32</v>
      </c>
      <c r="D4" s="12">
        <f t="shared" si="4"/>
        <v>80</v>
      </c>
      <c r="E4" s="12">
        <f>8*16</f>
        <v>128</v>
      </c>
      <c r="F4" s="13"/>
      <c r="G4" t="s" s="14">
        <v>9</v>
      </c>
      <c r="H4" s="15">
        <v>1.14</v>
      </c>
    </row>
    <row r="5" ht="20.05" customHeight="1">
      <c r="A5" t="s" s="10">
        <v>10</v>
      </c>
      <c r="B5" s="11">
        <f>B3*3%</f>
        <v>15000</v>
      </c>
      <c r="C5" s="12">
        <f>C3*3%</f>
        <v>15000</v>
      </c>
      <c r="D5" s="12">
        <v>0</v>
      </c>
      <c r="E5" s="12">
        <f>E3*3%</f>
        <v>15000</v>
      </c>
      <c r="F5" s="13"/>
      <c r="G5" s="13"/>
      <c r="H5" s="13"/>
    </row>
    <row r="6" ht="44.05" customHeight="1">
      <c r="A6" t="s" s="10">
        <v>11</v>
      </c>
      <c r="B6" s="11">
        <f>B3*2%</f>
        <v>10000</v>
      </c>
      <c r="C6" s="12">
        <f>C3*1%</f>
        <v>5000</v>
      </c>
      <c r="D6" s="12">
        <f>D3*0.5%</f>
        <v>2500</v>
      </c>
      <c r="E6" s="12">
        <f>E3*4%</f>
        <v>20000</v>
      </c>
      <c r="F6" s="13"/>
      <c r="G6" s="13"/>
      <c r="H6" s="13"/>
    </row>
    <row r="7" ht="32.05" customHeight="1">
      <c r="A7" t="s" s="10">
        <v>12</v>
      </c>
      <c r="B7" s="11">
        <f>B3*2%</f>
        <v>10000</v>
      </c>
      <c r="C7" s="12">
        <f>C3*0.25%</f>
        <v>1250</v>
      </c>
      <c r="D7" s="12">
        <f>D3*0.25%</f>
        <v>1250</v>
      </c>
      <c r="E7" s="12">
        <f>E3*4%</f>
        <v>20000</v>
      </c>
      <c r="F7" s="13"/>
      <c r="G7" s="13"/>
      <c r="H7" s="13"/>
    </row>
    <row r="8" ht="32.05" customHeight="1">
      <c r="A8" t="s" s="10">
        <v>13</v>
      </c>
      <c r="B8" s="11">
        <f>B3*1%</f>
        <v>5000</v>
      </c>
      <c r="C8" s="12">
        <f>C3*0%</f>
        <v>0</v>
      </c>
      <c r="D8" s="12">
        <f>D3*0%</f>
        <v>0</v>
      </c>
      <c r="E8" s="12">
        <f>E3*1%</f>
        <v>5000</v>
      </c>
      <c r="F8" s="13"/>
      <c r="G8" s="13"/>
      <c r="H8" s="16"/>
    </row>
    <row r="9" ht="20.05" customHeight="1">
      <c r="A9" t="s" s="10">
        <v>14</v>
      </c>
      <c r="B9" s="11">
        <v>500</v>
      </c>
      <c r="C9" s="12">
        <v>100</v>
      </c>
      <c r="D9" s="12">
        <v>100</v>
      </c>
      <c r="E9" s="12">
        <v>1000</v>
      </c>
      <c r="F9" s="13"/>
      <c r="G9" s="13"/>
      <c r="H9" s="13"/>
    </row>
    <row r="10" ht="20.05" customHeight="1">
      <c r="A10" t="s" s="10">
        <v>24</v>
      </c>
      <c r="B10" s="11">
        <f>SUM(B3:B9)</f>
        <v>540580</v>
      </c>
      <c r="C10" s="12">
        <f>SUM(C3:C9)</f>
        <v>521382</v>
      </c>
      <c r="D10" s="12">
        <f>SUM(D3:D9)</f>
        <v>503930</v>
      </c>
      <c r="E10" s="12">
        <f>SUM(E3:E9)</f>
        <v>561128</v>
      </c>
      <c r="F10" s="13"/>
      <c r="G10" s="13"/>
      <c r="H10" s="13"/>
    </row>
    <row r="11" ht="20.05" customHeight="1">
      <c r="A11" t="s" s="10">
        <v>16</v>
      </c>
      <c r="B11" s="11">
        <f>B10*0.22</f>
        <v>118927.6</v>
      </c>
      <c r="C11" s="12">
        <f>C10*0.22</f>
        <v>114704.04</v>
      </c>
      <c r="D11" s="12">
        <f>D10*0.22</f>
        <v>110864.6</v>
      </c>
      <c r="E11" s="12">
        <f>E10*0.22</f>
        <v>123448.16</v>
      </c>
      <c r="F11" s="13"/>
      <c r="G11" s="15">
        <v>27</v>
      </c>
      <c r="H11" s="13"/>
    </row>
    <row r="12" ht="44.05" customHeight="1">
      <c r="A12" t="s" s="10">
        <v>17</v>
      </c>
      <c r="B12" s="11">
        <f>B3*2%</f>
        <v>10000</v>
      </c>
      <c r="C12" s="12">
        <f>C3*2%</f>
        <v>10000</v>
      </c>
      <c r="D12" s="12">
        <f>D3*2%</f>
        <v>10000</v>
      </c>
      <c r="E12" s="12">
        <f>E3*9%</f>
        <v>45000</v>
      </c>
      <c r="F12" s="13"/>
      <c r="G12" s="15">
        <v>24</v>
      </c>
      <c r="H12" s="13"/>
    </row>
    <row r="13" ht="20.05" customHeight="1">
      <c r="A13" t="s" s="10">
        <v>18</v>
      </c>
      <c r="B13" s="11">
        <v>50</v>
      </c>
      <c r="C13" s="12">
        <v>50</v>
      </c>
      <c r="D13" s="12">
        <v>50</v>
      </c>
      <c r="E13" s="12">
        <v>50</v>
      </c>
      <c r="F13" s="13"/>
      <c r="G13" s="15">
        <v>19</v>
      </c>
      <c r="H13" s="13"/>
    </row>
    <row r="14" ht="20.05" customHeight="1">
      <c r="A14" t="s" s="10">
        <v>19</v>
      </c>
      <c r="B14" s="11">
        <v>50</v>
      </c>
      <c r="C14" s="12">
        <v>50</v>
      </c>
      <c r="D14" s="12">
        <v>50</v>
      </c>
      <c r="E14" s="12">
        <v>50</v>
      </c>
      <c r="F14" s="13"/>
      <c r="G14" s="15">
        <f>SUM(G11:G13)</f>
        <v>70</v>
      </c>
      <c r="H14" s="13"/>
    </row>
    <row r="15" ht="20.05" customHeight="1">
      <c r="A15" t="s" s="10">
        <v>20</v>
      </c>
      <c r="B15" s="11">
        <f>B3*0.5%</f>
        <v>2500</v>
      </c>
      <c r="C15" s="12">
        <f>C3*0.5%</f>
        <v>2500</v>
      </c>
      <c r="D15" s="12">
        <f>D3*0.5%</f>
        <v>2500</v>
      </c>
      <c r="E15" s="12">
        <f>E3*0.5%</f>
        <v>2500</v>
      </c>
      <c r="F15" s="13"/>
      <c r="G15" s="15">
        <f>G14*3.18</f>
        <v>222.6</v>
      </c>
      <c r="H15" s="13"/>
    </row>
    <row r="16" ht="20.05" customHeight="1">
      <c r="A16" t="s" s="10">
        <v>21</v>
      </c>
      <c r="B16" s="11">
        <f>SUM(B10:B15)</f>
        <v>672107.6</v>
      </c>
      <c r="C16" s="12">
        <f>SUM(C10:C15)</f>
        <v>648686.04</v>
      </c>
      <c r="D16" s="12">
        <f>SUM(D10:D15)</f>
        <v>627394.6</v>
      </c>
      <c r="E16" s="12">
        <f>SUM(E10:E15)</f>
        <v>732176.16</v>
      </c>
      <c r="F16" s="13"/>
      <c r="G16" s="13"/>
      <c r="H16" s="13"/>
    </row>
    <row r="17" ht="20.05" customHeight="1">
      <c r="A17" t="s" s="10">
        <v>22</v>
      </c>
      <c r="B17" s="17">
        <f>(B16-B3)/B3</f>
        <v>0.3442152</v>
      </c>
      <c r="C17" s="18">
        <f>(C16-C3)/C3</f>
        <v>0.29737208</v>
      </c>
      <c r="D17" s="18">
        <f>(D16-D3)/D3</f>
        <v>0.2547892</v>
      </c>
      <c r="E17" s="18">
        <f>(E16-E3)/E3</f>
        <v>0.46435232</v>
      </c>
      <c r="F17" s="13"/>
      <c r="G17" s="13"/>
      <c r="H17" s="13"/>
    </row>
    <row r="18" ht="20.05" customHeight="1">
      <c r="A18" t="s" s="10">
        <v>23</v>
      </c>
      <c r="B18" s="19">
        <f>B16*H4</f>
        <v>766202.664</v>
      </c>
      <c r="C18" s="16">
        <f>C16*H4</f>
        <v>739502.0856</v>
      </c>
      <c r="D18" s="16">
        <f>D16*H4</f>
        <v>715229.844</v>
      </c>
      <c r="E18" s="16">
        <f>E16*H4</f>
        <v>834680.8223999999</v>
      </c>
      <c r="F18" s="13"/>
      <c r="G18" s="13"/>
      <c r="H18" s="13"/>
    </row>
    <row r="19" ht="20.05" customHeight="1">
      <c r="A19" s="20"/>
      <c r="B19" s="21"/>
      <c r="C19" s="13"/>
      <c r="D19" s="13"/>
      <c r="E19" s="13"/>
      <c r="F19" s="13"/>
      <c r="G19" s="13"/>
      <c r="H19" s="13"/>
    </row>
    <row r="20" ht="20.05" customHeight="1">
      <c r="A20" s="20"/>
      <c r="B20" s="21"/>
      <c r="C20" s="13"/>
      <c r="D20" s="13"/>
      <c r="E20" s="13"/>
      <c r="F20" s="13"/>
      <c r="G20" s="13"/>
      <c r="H20" s="13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